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ORGE" sheetId="1" r:id="rId1"/>
  </sheets>
  <definedNames>
    <definedName name="Excel_BuiltIn__FilterDatabase_3">'GEORGE'!$A$1:$I$14</definedName>
  </definedNames>
  <calcPr fullCalcOnLoad="1"/>
</workbook>
</file>

<file path=xl/sharedStrings.xml><?xml version="1.0" encoding="utf-8"?>
<sst xmlns="http://schemas.openxmlformats.org/spreadsheetml/2006/main" count="46" uniqueCount="38">
  <si>
    <t>Numer zamówienia:</t>
  </si>
  <si>
    <t>Zamawiający:</t>
  </si>
  <si>
    <t xml:space="preserve"> </t>
  </si>
  <si>
    <t>Adres:</t>
  </si>
  <si>
    <t>Telefon kontaktowy:</t>
  </si>
  <si>
    <t>Uwagi:</t>
  </si>
  <si>
    <t xml:space="preserve">Kolor konstrukcji: </t>
  </si>
  <si>
    <t>inny</t>
  </si>
  <si>
    <t>WYMIARY</t>
  </si>
  <si>
    <r>
      <t xml:space="preserve">  WYSOKOŚĆ  </t>
    </r>
    <r>
      <rPr>
        <sz val="14"/>
        <rFont val="Tahoma"/>
        <family val="2"/>
      </rPr>
      <t xml:space="preserve">    (1,25m  2,5 m  3,75m)</t>
    </r>
  </si>
  <si>
    <t>m     =</t>
  </si>
  <si>
    <r>
      <t xml:space="preserve">  DŁUGOŚĆ</t>
    </r>
    <r>
      <rPr>
        <sz val="14"/>
        <rFont val="Tahoma"/>
        <family val="2"/>
      </rPr>
      <t xml:space="preserve">          ( X * 1,25m)</t>
    </r>
  </si>
  <si>
    <t>m     ~</t>
  </si>
  <si>
    <t xml:space="preserve">  GŁĘBOKOŚĆ</t>
  </si>
  <si>
    <t xml:space="preserve">  LICZBA PÓŁEK W SEGMENCIE</t>
  </si>
  <si>
    <t>SPECYFIKACJA ILOŚCI ELEMENTÓW I WAGI REGAŁU "GEORGE"</t>
  </si>
  <si>
    <t>LP.</t>
  </si>
  <si>
    <t>ELEMENTY:</t>
  </si>
  <si>
    <t>ILOŚĆ</t>
  </si>
  <si>
    <t>WAGA</t>
  </si>
  <si>
    <t xml:space="preserve">RAMA BOCZNA </t>
  </si>
  <si>
    <t>m</t>
  </si>
  <si>
    <t>1.1</t>
  </si>
  <si>
    <t xml:space="preserve">ELEMENT NOGI  1,25m (stopa) </t>
  </si>
  <si>
    <t>ELEMENT NOGI  1,25m (z wypustem)</t>
  </si>
  <si>
    <t>1.2</t>
  </si>
  <si>
    <t>STĘŻENIE</t>
  </si>
  <si>
    <t>KONSTRUKCJA PÓŁKI</t>
  </si>
  <si>
    <t>m X</t>
  </si>
  <si>
    <t>1,25m</t>
  </si>
  <si>
    <t>2.1</t>
  </si>
  <si>
    <t>POPRZECZKA 1,25m</t>
  </si>
  <si>
    <t>2.2</t>
  </si>
  <si>
    <t>WSPORNIK PÓŁKI</t>
  </si>
  <si>
    <t>PŁYTA WIÓROWA</t>
  </si>
  <si>
    <t>RAZEM</t>
  </si>
  <si>
    <t>SZT.</t>
  </si>
  <si>
    <t>KG.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</si>
</sst>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@"/>
    <numFmt numFmtId="168" formatCode="0"/>
  </numFmts>
  <fonts count="15"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4"/>
      <color indexed="10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1"/>
      <name val="Arial"/>
      <family val="2"/>
    </font>
    <font>
      <sz val="15"/>
      <name val="Tahoma"/>
      <family val="2"/>
    </font>
    <font>
      <b/>
      <sz val="12"/>
      <name val="Tahoma"/>
      <family val="2"/>
    </font>
    <font>
      <sz val="10"/>
      <color indexed="23"/>
      <name val="Tahoma"/>
      <family val="2"/>
    </font>
    <font>
      <sz val="12"/>
      <color indexed="23"/>
      <name val="Tahoma"/>
      <family val="2"/>
    </font>
    <font>
      <b/>
      <sz val="14"/>
      <color indexed="63"/>
      <name val="Tahoma"/>
      <family val="2"/>
    </font>
    <font>
      <sz val="14"/>
      <color indexed="63"/>
      <name val="Tahoma"/>
      <family val="2"/>
    </font>
    <font>
      <b/>
      <sz val="12"/>
      <color indexed="63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 horizontal="center"/>
      <protection hidden="1"/>
    </xf>
    <xf numFmtId="164" fontId="1" fillId="2" borderId="1" xfId="0" applyFont="1" applyFill="1" applyBorder="1" applyAlignment="1" applyProtection="1">
      <alignment horizontal="left" vertical="center"/>
      <protection hidden="1"/>
    </xf>
    <xf numFmtId="164" fontId="1" fillId="3" borderId="2" xfId="0" applyFont="1" applyFill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vertical="center"/>
      <protection hidden="1"/>
    </xf>
    <xf numFmtId="164" fontId="1" fillId="2" borderId="2" xfId="0" applyFont="1" applyFill="1" applyBorder="1" applyAlignment="1" applyProtection="1">
      <alignment vertical="center"/>
      <protection hidden="1"/>
    </xf>
    <xf numFmtId="164" fontId="1" fillId="3" borderId="3" xfId="0" applyFont="1" applyFill="1" applyBorder="1" applyAlignment="1" applyProtection="1">
      <alignment horizontal="left" vertical="center"/>
      <protection locked="0"/>
    </xf>
    <xf numFmtId="164" fontId="1" fillId="3" borderId="4" xfId="0" applyFont="1" applyFill="1" applyBorder="1" applyAlignment="1" applyProtection="1">
      <alignment horizontal="left" vertical="center"/>
      <protection locked="0"/>
    </xf>
    <xf numFmtId="164" fontId="1" fillId="3" borderId="2" xfId="0" applyFont="1" applyFill="1" applyBorder="1" applyAlignment="1" applyProtection="1">
      <alignment horizontal="left" vertical="center"/>
      <protection locked="0"/>
    </xf>
    <xf numFmtId="164" fontId="2" fillId="3" borderId="2" xfId="0" applyFont="1" applyFill="1" applyBorder="1" applyAlignment="1" applyProtection="1">
      <alignment vertical="top" wrapText="1"/>
      <protection locked="0"/>
    </xf>
    <xf numFmtId="164" fontId="1" fillId="2" borderId="1" xfId="0" applyFont="1" applyFill="1" applyBorder="1" applyAlignment="1" applyProtection="1">
      <alignment vertical="center"/>
      <protection hidden="1"/>
    </xf>
    <xf numFmtId="167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1" fillId="0" borderId="3" xfId="0" applyFont="1" applyBorder="1" applyAlignment="1" applyProtection="1">
      <alignment/>
      <protection hidden="1"/>
    </xf>
    <xf numFmtId="164" fontId="4" fillId="2" borderId="2" xfId="0" applyFont="1" applyFill="1" applyBorder="1" applyAlignment="1" applyProtection="1">
      <alignment horizontal="center" vertical="center" textRotation="255"/>
      <protection hidden="1"/>
    </xf>
    <xf numFmtId="164" fontId="4" fillId="0" borderId="3" xfId="0" applyFont="1" applyBorder="1" applyAlignment="1" applyProtection="1">
      <alignment vertical="center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/>
    </xf>
    <xf numFmtId="168" fontId="5" fillId="3" borderId="2" xfId="0" applyNumberFormat="1" applyFont="1" applyFill="1" applyBorder="1" applyAlignment="1" applyProtection="1">
      <alignment horizontal="center" vertical="center"/>
      <protection hidden="1" locked="0"/>
    </xf>
    <xf numFmtId="166" fontId="1" fillId="0" borderId="6" xfId="0" applyNumberFormat="1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vertical="center"/>
      <protection hidden="1"/>
    </xf>
    <xf numFmtId="166" fontId="1" fillId="0" borderId="0" xfId="0" applyNumberFormat="1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3" xfId="0" applyFont="1" applyFill="1" applyBorder="1" applyAlignment="1" applyProtection="1">
      <alignment/>
      <protection hidden="1"/>
    </xf>
    <xf numFmtId="164" fontId="1" fillId="0" borderId="0" xfId="0" applyFont="1" applyFill="1" applyAlignment="1" applyProtection="1">
      <alignment/>
      <protection hidden="1"/>
    </xf>
    <xf numFmtId="165" fontId="5" fillId="3" borderId="2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8" xfId="0" applyFont="1" applyBorder="1" applyAlignment="1" applyProtection="1">
      <alignment/>
      <protection hidden="1"/>
    </xf>
    <xf numFmtId="164" fontId="7" fillId="2" borderId="2" xfId="0" applyFont="1" applyFill="1" applyBorder="1" applyAlignment="1" applyProtection="1">
      <alignment horizontal="center" vertical="center"/>
      <protection hidden="1"/>
    </xf>
    <xf numFmtId="164" fontId="4" fillId="2" borderId="9" xfId="0" applyFont="1" applyFill="1" applyBorder="1" applyAlignment="1" applyProtection="1">
      <alignment horizontal="center" vertical="center"/>
      <protection hidden="1"/>
    </xf>
    <xf numFmtId="164" fontId="4" fillId="2" borderId="2" xfId="0" applyFont="1" applyFill="1" applyBorder="1" applyAlignment="1" applyProtection="1">
      <alignment horizontal="center" vertical="center"/>
      <protection hidden="1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5" fontId="1" fillId="2" borderId="10" xfId="0" applyNumberFormat="1" applyFont="1" applyFill="1" applyBorder="1" applyAlignment="1" applyProtection="1">
      <alignment vertical="center"/>
      <protection hidden="1"/>
    </xf>
    <xf numFmtId="164" fontId="1" fillId="2" borderId="5" xfId="0" applyFont="1" applyFill="1" applyBorder="1" applyAlignment="1" applyProtection="1">
      <alignment vertic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/>
    </xf>
    <xf numFmtId="166" fontId="8" fillId="2" borderId="2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Font="1" applyFill="1" applyBorder="1" applyAlignment="1" applyProtection="1">
      <alignment horizontal="center" vertical="center"/>
      <protection hidden="1"/>
    </xf>
    <xf numFmtId="164" fontId="9" fillId="2" borderId="2" xfId="0" applyFont="1" applyFill="1" applyBorder="1" applyAlignment="1" applyProtection="1">
      <alignment vertical="center"/>
      <protection hidden="1"/>
    </xf>
    <xf numFmtId="164" fontId="9" fillId="2" borderId="5" xfId="0" applyFont="1" applyFill="1" applyBorder="1" applyAlignment="1" applyProtection="1">
      <alignment horizontal="center" vertical="center"/>
      <protection hidden="1"/>
    </xf>
    <xf numFmtId="166" fontId="10" fillId="2" borderId="2" xfId="0" applyNumberFormat="1" applyFont="1" applyFill="1" applyBorder="1" applyAlignment="1" applyProtection="1">
      <alignment horizontal="center" vertical="center"/>
      <protection hidden="1"/>
    </xf>
    <xf numFmtId="164" fontId="9" fillId="2" borderId="1" xfId="0" applyFont="1" applyFill="1" applyBorder="1" applyAlignment="1" applyProtection="1">
      <alignment vertical="center"/>
      <protection hidden="1"/>
    </xf>
    <xf numFmtId="165" fontId="9" fillId="2" borderId="10" xfId="0" applyNumberFormat="1" applyFont="1" applyFill="1" applyBorder="1" applyAlignment="1" applyProtection="1">
      <alignment vertical="center"/>
      <protection hidden="1"/>
    </xf>
    <xf numFmtId="164" fontId="9" fillId="2" borderId="5" xfId="0" applyFont="1" applyFill="1" applyBorder="1" applyAlignment="1" applyProtection="1">
      <alignment vertical="center"/>
      <protection hidden="1"/>
    </xf>
    <xf numFmtId="164" fontId="11" fillId="2" borderId="1" xfId="0" applyFont="1" applyFill="1" applyBorder="1" applyAlignment="1" applyProtection="1">
      <alignment horizontal="center" vertical="center"/>
      <protection hidden="1"/>
    </xf>
    <xf numFmtId="164" fontId="12" fillId="2" borderId="1" xfId="0" applyFont="1" applyFill="1" applyBorder="1" applyAlignment="1" applyProtection="1">
      <alignment vertical="center"/>
      <protection hidden="1"/>
    </xf>
    <xf numFmtId="164" fontId="12" fillId="2" borderId="10" xfId="0" applyFont="1" applyFill="1" applyBorder="1" applyAlignment="1" applyProtection="1">
      <alignment vertical="center"/>
      <protection hidden="1"/>
    </xf>
    <xf numFmtId="165" fontId="12" fillId="2" borderId="10" xfId="0" applyNumberFormat="1" applyFont="1" applyFill="1" applyBorder="1" applyAlignment="1" applyProtection="1">
      <alignment vertical="center"/>
      <protection hidden="1"/>
    </xf>
    <xf numFmtId="164" fontId="12" fillId="2" borderId="5" xfId="0" applyFont="1" applyFill="1" applyBorder="1" applyAlignment="1" applyProtection="1">
      <alignment vertical="center"/>
      <protection hidden="1"/>
    </xf>
    <xf numFmtId="164" fontId="12" fillId="2" borderId="5" xfId="0" applyFont="1" applyFill="1" applyBorder="1" applyAlignment="1" applyProtection="1">
      <alignment horizontal="center" vertical="center"/>
      <protection hidden="1"/>
    </xf>
    <xf numFmtId="166" fontId="13" fillId="2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9" fillId="2" borderId="2" xfId="0" applyFont="1" applyFill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5" fontId="9" fillId="2" borderId="10" xfId="0" applyNumberFormat="1" applyFont="1" applyFill="1" applyBorder="1" applyAlignment="1" applyProtection="1">
      <alignment horizontal="left" vertical="center"/>
      <protection hidden="1"/>
    </xf>
    <xf numFmtId="164" fontId="9" fillId="2" borderId="10" xfId="0" applyFont="1" applyFill="1" applyBorder="1" applyAlignment="1" applyProtection="1">
      <alignment vertical="center"/>
      <protection hidden="1"/>
    </xf>
    <xf numFmtId="165" fontId="1" fillId="2" borderId="10" xfId="0" applyNumberFormat="1" applyFont="1" applyFill="1" applyBorder="1" applyAlignment="1" applyProtection="1">
      <alignment horizontal="left" vertical="center"/>
      <protection hidden="1"/>
    </xf>
    <xf numFmtId="164" fontId="1" fillId="2" borderId="10" xfId="0" applyFont="1" applyFill="1" applyBorder="1" applyAlignment="1" applyProtection="1">
      <alignment horizontal="center" vertical="center"/>
      <protection hidden="1"/>
    </xf>
    <xf numFmtId="165" fontId="1" fillId="2" borderId="5" xfId="0" applyNumberFormat="1" applyFont="1" applyFill="1" applyBorder="1" applyAlignment="1" applyProtection="1">
      <alignment horizontal="left" vertical="center"/>
      <protection hidden="1"/>
    </xf>
    <xf numFmtId="164" fontId="4" fillId="2" borderId="6" xfId="0" applyFont="1" applyFill="1" applyBorder="1" applyAlignment="1" applyProtection="1">
      <alignment horizontal="center" vertical="center"/>
      <protection hidden="1"/>
    </xf>
    <xf numFmtId="166" fontId="8" fillId="2" borderId="6" xfId="0" applyNumberFormat="1" applyFont="1" applyFill="1" applyBorder="1" applyAlignment="1" applyProtection="1">
      <alignment horizontal="center" vertical="center"/>
      <protection hidden="1"/>
    </xf>
    <xf numFmtId="164" fontId="14" fillId="2" borderId="11" xfId="0" applyFont="1" applyFill="1" applyBorder="1" applyAlignment="1" applyProtection="1">
      <alignment horizontal="center"/>
      <protection hidden="1"/>
    </xf>
    <xf numFmtId="166" fontId="14" fillId="2" borderId="11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strike val="0"/>
        <color rgb="FFFFFF00"/>
      </font>
      <border/>
    </dxf>
    <dxf>
      <font>
        <b val="0"/>
        <strike/>
        <color rgb="FFFFFF00"/>
      </font>
      <border/>
    </dxf>
    <dxf>
      <font>
        <b val="0"/>
        <strike/>
      </font>
      <border/>
    </dxf>
    <dxf>
      <font>
        <b val="0"/>
        <strike val="0"/>
        <color rgb="FFFF0000"/>
      </font>
      <fill>
        <patternFill patternType="solid">
          <fgColor rgb="FF0000FF"/>
          <bgColor rgb="FF0000FF"/>
        </patternFill>
      </fill>
      <border/>
    </dxf>
    <dxf>
      <font>
        <b val="0"/>
        <color rgb="FFFF0000"/>
      </font>
      <fill>
        <patternFill patternType="solid">
          <fgColor rgb="FFCCCCFF"/>
          <bgColor rgb="FFC0C0C0"/>
        </patternFill>
      </fill>
      <border/>
    </dxf>
    <dxf>
      <font>
        <b val="0"/>
        <color rgb="FFFF0000"/>
      </font>
      <fill>
        <patternFill patternType="solid">
          <fgColor rgb="FF003300"/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57421875" style="1" customWidth="1"/>
    <col min="2" max="2" width="22.00390625" style="1" customWidth="1"/>
    <col min="3" max="3" width="7.28125" style="1" customWidth="1"/>
    <col min="4" max="4" width="6.28125" style="2" customWidth="1"/>
    <col min="5" max="5" width="5.8515625" style="1" customWidth="1"/>
    <col min="6" max="6" width="10.421875" style="1" customWidth="1"/>
    <col min="7" max="7" width="13.57421875" style="3" customWidth="1"/>
    <col min="8" max="8" width="12.140625" style="4" customWidth="1"/>
    <col min="9" max="16384" width="9.140625" style="1" customWidth="1"/>
  </cols>
  <sheetData>
    <row r="1" spans="1:8" s="7" customFormat="1" ht="25.5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8" s="7" customFormat="1" ht="25.5" customHeight="1">
      <c r="A2" s="8" t="s">
        <v>1</v>
      </c>
      <c r="B2" s="8"/>
      <c r="C2" s="9" t="s">
        <v>2</v>
      </c>
      <c r="D2" s="9"/>
      <c r="E2" s="9"/>
      <c r="F2" s="9"/>
      <c r="G2" s="9"/>
      <c r="H2" s="9"/>
    </row>
    <row r="3" spans="1:8" s="7" customFormat="1" ht="25.5" customHeight="1">
      <c r="A3" s="8" t="s">
        <v>3</v>
      </c>
      <c r="B3" s="8"/>
      <c r="C3" s="10"/>
      <c r="D3" s="10"/>
      <c r="E3" s="10"/>
      <c r="F3" s="10"/>
      <c r="G3" s="10"/>
      <c r="H3" s="10"/>
    </row>
    <row r="4" spans="1:8" s="7" customFormat="1" ht="25.5" customHeight="1">
      <c r="A4" s="8" t="s">
        <v>4</v>
      </c>
      <c r="B4" s="8"/>
      <c r="C4" s="11"/>
      <c r="D4" s="11"/>
      <c r="E4" s="11"/>
      <c r="F4" s="11"/>
      <c r="G4" s="11"/>
      <c r="H4" s="11"/>
    </row>
    <row r="5" spans="1:8" s="7" customFormat="1" ht="38.25" customHeight="1">
      <c r="A5" s="8" t="s">
        <v>5</v>
      </c>
      <c r="B5" s="8"/>
      <c r="C5" s="12"/>
      <c r="D5" s="12"/>
      <c r="E5" s="12"/>
      <c r="F5" s="12"/>
      <c r="G5" s="12"/>
      <c r="H5" s="12"/>
    </row>
    <row r="6" spans="1:8" s="7" customFormat="1" ht="23.25" customHeight="1">
      <c r="A6" s="13" t="s">
        <v>6</v>
      </c>
      <c r="B6" s="13"/>
      <c r="C6" s="14" t="s">
        <v>7</v>
      </c>
      <c r="D6" s="14"/>
      <c r="E6" s="14"/>
      <c r="F6" s="14"/>
      <c r="G6" s="14"/>
      <c r="H6" s="14"/>
    </row>
    <row r="7" spans="1:8" ht="27.75" customHeight="1">
      <c r="A7" s="15" t="s">
        <v>2</v>
      </c>
      <c r="B7" s="15"/>
      <c r="C7" s="15"/>
      <c r="D7" s="15"/>
      <c r="E7" s="15"/>
      <c r="F7" s="15"/>
      <c r="G7" s="15"/>
      <c r="H7" s="15"/>
    </row>
    <row r="8" spans="1:8" ht="25.5" customHeight="1">
      <c r="A8" s="16" t="s">
        <v>8</v>
      </c>
      <c r="B8" s="17" t="s">
        <v>9</v>
      </c>
      <c r="C8" s="18">
        <f>IF(AND(G8&lt;&gt;1,G8&lt;&gt;2,G8&lt;&gt;3),"BŁĄD",G8*1.25)</f>
        <v>2.5</v>
      </c>
      <c r="D8" s="18"/>
      <c r="E8" s="18"/>
      <c r="F8" s="17" t="s">
        <v>10</v>
      </c>
      <c r="G8" s="19">
        <v>2</v>
      </c>
      <c r="H8" s="20" t="str">
        <f>IF(AND(G8&lt;&gt;1,G8&lt;&gt;2,G8&lt;&gt;3),"BŁĄD","x1,25 m")</f>
        <v>x1,25 m</v>
      </c>
    </row>
    <row r="9" spans="1:8" ht="9" customHeight="1">
      <c r="A9" s="16"/>
      <c r="B9" s="15" t="s">
        <v>2</v>
      </c>
      <c r="C9" s="15"/>
      <c r="D9" s="15"/>
      <c r="E9" s="15"/>
      <c r="F9" s="15"/>
      <c r="G9" s="15"/>
      <c r="H9" s="15"/>
    </row>
    <row r="10" spans="1:10" ht="25.5" customHeight="1">
      <c r="A10" s="16"/>
      <c r="B10" s="21" t="s">
        <v>11</v>
      </c>
      <c r="C10" s="18">
        <f>IF(H10="x1,25 m",IF(G10&gt;1,(G10-1)*1.24+1.3,G10*1.3),0)</f>
        <v>1.3</v>
      </c>
      <c r="D10" s="18"/>
      <c r="E10" s="18"/>
      <c r="F10" s="22" t="s">
        <v>12</v>
      </c>
      <c r="G10" s="19">
        <v>1</v>
      </c>
      <c r="H10" s="20" t="str">
        <f>IF(OR(G10&lt;1,(G10&lt;&gt;TRUNC(G10,0))),"BŁĄD!","x1,25 m")</f>
        <v>x1,25 m</v>
      </c>
      <c r="I10" s="23" t="s">
        <v>2</v>
      </c>
      <c r="J10" s="24"/>
    </row>
    <row r="11" spans="1:8" s="26" customFormat="1" ht="8.25" customHeight="1">
      <c r="A11" s="16"/>
      <c r="B11" s="25"/>
      <c r="C11" s="25"/>
      <c r="D11" s="25"/>
      <c r="E11" s="25"/>
      <c r="F11" s="25"/>
      <c r="G11" s="25"/>
      <c r="H11" s="25"/>
    </row>
    <row r="12" spans="1:8" ht="25.5" customHeight="1">
      <c r="A12" s="16"/>
      <c r="B12" s="17" t="s">
        <v>13</v>
      </c>
      <c r="C12" s="17"/>
      <c r="D12" s="17"/>
      <c r="E12" s="17"/>
      <c r="F12" s="17"/>
      <c r="G12" s="27">
        <v>0.8</v>
      </c>
      <c r="H12" s="20" t="str">
        <f>IF(AND(G12&lt;&gt;0.6,G12&lt;&gt;0.8,G12&lt;&gt;1),"BŁĄD","m")</f>
        <v>m</v>
      </c>
    </row>
    <row r="13" spans="1:8" ht="7.5" customHeight="1">
      <c r="A13" s="16"/>
      <c r="B13" s="15"/>
      <c r="C13" s="15"/>
      <c r="D13" s="15"/>
      <c r="E13" s="15"/>
      <c r="F13" s="15"/>
      <c r="G13" s="15"/>
      <c r="H13" s="15"/>
    </row>
    <row r="14" spans="1:8" ht="25.5" customHeight="1">
      <c r="A14" s="16"/>
      <c r="B14" s="17" t="s">
        <v>14</v>
      </c>
      <c r="C14" s="17"/>
      <c r="D14" s="17"/>
      <c r="E14" s="17"/>
      <c r="F14" s="17"/>
      <c r="G14" s="19">
        <v>5</v>
      </c>
      <c r="H14" s="20" t="str">
        <f>IF(OR(G14&lt;3,G14&gt;7,(G14&lt;&gt;TRUNC(G14,0))),"BŁĄD!","szt.")</f>
        <v>szt.</v>
      </c>
    </row>
    <row r="15" spans="1:8" ht="24.75" customHeight="1">
      <c r="A15" s="28"/>
      <c r="B15" s="28"/>
      <c r="C15" s="28"/>
      <c r="D15" s="28"/>
      <c r="E15" s="28"/>
      <c r="F15" s="28"/>
      <c r="G15" s="28"/>
      <c r="H15" s="28"/>
    </row>
    <row r="16" spans="1:8" s="7" customFormat="1" ht="25.5" customHeight="1">
      <c r="A16" s="29" t="s">
        <v>15</v>
      </c>
      <c r="B16" s="29"/>
      <c r="C16" s="29"/>
      <c r="D16" s="29"/>
      <c r="E16" s="29"/>
      <c r="F16" s="29"/>
      <c r="G16" s="29"/>
      <c r="H16" s="29"/>
    </row>
    <row r="17" spans="1:8" s="7" customFormat="1" ht="25.5" customHeight="1">
      <c r="A17" s="30" t="s">
        <v>16</v>
      </c>
      <c r="B17" s="31" t="s">
        <v>17</v>
      </c>
      <c r="C17" s="31"/>
      <c r="D17" s="31"/>
      <c r="E17" s="31"/>
      <c r="F17" s="31"/>
      <c r="G17" s="30" t="s">
        <v>18</v>
      </c>
      <c r="H17" s="32" t="s">
        <v>19</v>
      </c>
    </row>
    <row r="18" spans="1:8" s="7" customFormat="1" ht="25.5" customHeight="1">
      <c r="A18" s="31">
        <v>1</v>
      </c>
      <c r="B18" s="13" t="s">
        <v>20</v>
      </c>
      <c r="C18" s="13"/>
      <c r="D18" s="33">
        <f>C8</f>
        <v>2.5</v>
      </c>
      <c r="E18" s="34" t="s">
        <v>21</v>
      </c>
      <c r="F18" s="34"/>
      <c r="G18" s="35">
        <f>IF(AND(H8="x1,25 m",H10="x1,25 m",H12="m",H14="szt."),1+(G10),0)</f>
        <v>2</v>
      </c>
      <c r="H18" s="36">
        <f>H19+H21+H20</f>
        <v>17.024</v>
      </c>
    </row>
    <row r="19" spans="1:8" s="7" customFormat="1" ht="24.75" customHeight="1">
      <c r="A19" s="37" t="s">
        <v>22</v>
      </c>
      <c r="B19" s="38" t="s">
        <v>23</v>
      </c>
      <c r="C19" s="38"/>
      <c r="D19" s="38"/>
      <c r="E19" s="38"/>
      <c r="F19" s="38"/>
      <c r="G19" s="39">
        <f>IF(AND(H8="x1,25 m",H10="x1,25 m",H12="m",H14="szt."),2*(G10+1),0)</f>
        <v>4</v>
      </c>
      <c r="H19" s="40">
        <f>G19*1.42</f>
        <v>5.68</v>
      </c>
    </row>
    <row r="20" spans="1:8" s="7" customFormat="1" ht="24.75" customHeight="1">
      <c r="A20" s="37" t="s">
        <v>22</v>
      </c>
      <c r="B20" s="38" t="s">
        <v>24</v>
      </c>
      <c r="C20" s="38"/>
      <c r="D20" s="38"/>
      <c r="E20" s="38"/>
      <c r="F20" s="38"/>
      <c r="G20" s="39">
        <f>IF(AND(H8="x1,25 m",H10="x1,25 m",H12="m",H14="szt."),2*((G8-1+G10*(G8-1))),0)</f>
        <v>4</v>
      </c>
      <c r="H20" s="40">
        <f>G20*1.42</f>
        <v>5.68</v>
      </c>
    </row>
    <row r="21" spans="1:8" s="7" customFormat="1" ht="24.75" customHeight="1">
      <c r="A21" s="37" t="s">
        <v>25</v>
      </c>
      <c r="B21" s="41" t="s">
        <v>26</v>
      </c>
      <c r="C21" s="41"/>
      <c r="D21" s="42">
        <f>G12</f>
        <v>0.8</v>
      </c>
      <c r="E21" s="43" t="s">
        <v>21</v>
      </c>
      <c r="F21" s="43"/>
      <c r="G21" s="39">
        <f>IF(AND(H8="x1,25 m",H10="x1,25 m",H12="m",H14="szt."),3*(G18+G8-1+G10*(G8-1)),0)</f>
        <v>12</v>
      </c>
      <c r="H21" s="40">
        <f>G21*D21*0.59</f>
        <v>5.664000000000001</v>
      </c>
    </row>
    <row r="22" spans="1:8" s="51" customFormat="1" ht="25.5" customHeight="1">
      <c r="A22" s="44">
        <v>2</v>
      </c>
      <c r="B22" s="45" t="s">
        <v>27</v>
      </c>
      <c r="C22" s="46"/>
      <c r="D22" s="47">
        <f>G12</f>
        <v>0.8</v>
      </c>
      <c r="E22" s="46" t="s">
        <v>28</v>
      </c>
      <c r="F22" s="48" t="s">
        <v>29</v>
      </c>
      <c r="G22" s="49">
        <f>IF(AND(H8="x1,25 m",H10="x1,25 m",H12="m",H14="szt."),G14*G10,0)</f>
        <v>5</v>
      </c>
      <c r="H22" s="50">
        <f>SUM(H23:H24)</f>
        <v>23.28</v>
      </c>
    </row>
    <row r="23" spans="1:8" s="53" customFormat="1" ht="24.75" customHeight="1">
      <c r="A23" s="52" t="s">
        <v>30</v>
      </c>
      <c r="B23" s="38" t="s">
        <v>31</v>
      </c>
      <c r="C23" s="38"/>
      <c r="D23" s="38"/>
      <c r="E23" s="38"/>
      <c r="F23" s="38"/>
      <c r="G23" s="52">
        <f>IF(AND(H8="x1,25 m",H10="x1,25 m",H12="m",H14="szt."),2*G14*G10,0)</f>
        <v>10</v>
      </c>
      <c r="H23" s="40">
        <f>G23*1.32</f>
        <v>13.200000000000001</v>
      </c>
    </row>
    <row r="24" spans="1:8" s="53" customFormat="1" ht="24.75" customHeight="1">
      <c r="A24" s="52" t="s">
        <v>32</v>
      </c>
      <c r="B24" s="41" t="s">
        <v>33</v>
      </c>
      <c r="C24" s="41"/>
      <c r="D24" s="54">
        <f>IF(AND(H8="x1,25 m",H10="x1,25 m",H12="m",H14="szt."),G12,0)</f>
        <v>0.8</v>
      </c>
      <c r="E24" s="55" t="s">
        <v>21</v>
      </c>
      <c r="F24" s="43"/>
      <c r="G24" s="52">
        <f>2*G23</f>
        <v>20</v>
      </c>
      <c r="H24" s="40">
        <f>G24*D24*0.63</f>
        <v>10.08</v>
      </c>
    </row>
    <row r="25" spans="1:8" s="7" customFormat="1" ht="25.5" customHeight="1">
      <c r="A25" s="31">
        <v>3</v>
      </c>
      <c r="B25" s="13" t="s">
        <v>34</v>
      </c>
      <c r="C25" s="13"/>
      <c r="D25" s="56">
        <f>G12</f>
        <v>0.8</v>
      </c>
      <c r="E25" s="57" t="s">
        <v>28</v>
      </c>
      <c r="F25" s="58" t="s">
        <v>29</v>
      </c>
      <c r="G25" s="35">
        <f>IF(AND(H8="x1,25 m",H10="x1,25 m",H12="m",H14="szt."),(G10)*G14,0)</f>
        <v>5</v>
      </c>
      <c r="H25" s="36">
        <f>G25*D25*13</f>
        <v>52</v>
      </c>
    </row>
    <row r="26" spans="1:8" s="7" customFormat="1" ht="23.25" customHeight="1">
      <c r="A26" s="35" t="s">
        <v>35</v>
      </c>
      <c r="B26" s="35"/>
      <c r="C26" s="35"/>
      <c r="D26" s="35"/>
      <c r="E26" s="35"/>
      <c r="F26" s="35"/>
      <c r="G26" s="59">
        <f>SUM(G18,G22,G25)</f>
        <v>12</v>
      </c>
      <c r="H26" s="60">
        <f>SUM(H18,H22,H25)</f>
        <v>92.304</v>
      </c>
    </row>
    <row r="27" spans="1:8" ht="16.5" customHeight="1">
      <c r="A27" s="35"/>
      <c r="B27" s="35"/>
      <c r="C27" s="35"/>
      <c r="D27" s="35"/>
      <c r="E27" s="35"/>
      <c r="F27" s="35"/>
      <c r="G27" s="61" t="s">
        <v>36</v>
      </c>
      <c r="H27" s="62" t="s">
        <v>37</v>
      </c>
    </row>
  </sheetData>
  <sheetProtection sheet="1" objects="1" scenarios="1"/>
  <mergeCells count="34">
    <mergeCell ref="A1:B1"/>
    <mergeCell ref="C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H7"/>
    <mergeCell ref="A8:A14"/>
    <mergeCell ref="C8:E8"/>
    <mergeCell ref="B9:H9"/>
    <mergeCell ref="C10:E10"/>
    <mergeCell ref="B11:H11"/>
    <mergeCell ref="B12:F12"/>
    <mergeCell ref="B13:H13"/>
    <mergeCell ref="B14:F14"/>
    <mergeCell ref="A15:H15"/>
    <mergeCell ref="A16:H16"/>
    <mergeCell ref="B17:F17"/>
    <mergeCell ref="B18:C18"/>
    <mergeCell ref="E18:F18"/>
    <mergeCell ref="B19:F19"/>
    <mergeCell ref="B20:F20"/>
    <mergeCell ref="B21:C21"/>
    <mergeCell ref="E21:F21"/>
    <mergeCell ref="B23:F23"/>
    <mergeCell ref="B24:C24"/>
    <mergeCell ref="B25:C25"/>
    <mergeCell ref="A26:F27"/>
  </mergeCells>
  <conditionalFormatting sqref="G12">
    <cfRule type="expression" priority="1" dxfId="0" stopIfTrue="1">
      <formula>OR(H12&lt;&gt;"m")</formula>
    </cfRule>
  </conditionalFormatting>
  <conditionalFormatting sqref="G14">
    <cfRule type="expression" priority="2" dxfId="0" stopIfTrue="1">
      <formula>OR(H14&lt;&gt;"szt.")</formula>
    </cfRule>
  </conditionalFormatting>
  <conditionalFormatting sqref="G10">
    <cfRule type="expression" priority="3" dxfId="1" stopIfTrue="1">
      <formula>OR(H10&lt;&gt;"x1,25 m")</formula>
    </cfRule>
  </conditionalFormatting>
  <conditionalFormatting sqref="G8">
    <cfRule type="expression" priority="4" dxfId="0" stopIfTrue="1">
      <formula>OR(H8&lt;&gt;"x1,25 m")</formula>
    </cfRule>
  </conditionalFormatting>
  <conditionalFormatting sqref="H8">
    <cfRule type="expression" priority="5" dxfId="2" stopIfTrue="1">
      <formula>"LUB(H3=""m"")"</formula>
    </cfRule>
  </conditionalFormatting>
  <conditionalFormatting sqref="C6:H6">
    <cfRule type="cellIs" priority="6" dxfId="3" operator="equal" stopIfTrue="1">
      <formula>"niebieski"</formula>
    </cfRule>
    <cfRule type="cellIs" priority="7" dxfId="4" operator="equal" stopIfTrue="1">
      <formula>"popielaty"</formula>
    </cfRule>
    <cfRule type="cellIs" priority="8" dxfId="5" operator="equal" stopIfTrue="1">
      <formula>"czarny"</formula>
    </cfRule>
  </conditionalFormatting>
  <dataValidations count="11">
    <dataValidation errorStyle="information" type="textLength" allowBlank="1" showErrorMessage="1" errorTitle="podaj nazwę firmy" error="nazwa jest za długa" sqref="C2:H2">
      <formula1>0</formula1>
      <formula2>29</formula2>
    </dataValidation>
    <dataValidation errorStyle="information" type="textLength" allowBlank="1" showErrorMessage="1" errorTitle="podaj adres zamawiającego" error="Adres jest za długi" sqref="C3:H3">
      <formula1>0</formula1>
      <formula2>33</formula2>
    </dataValidation>
    <dataValidation allowBlank="1" sqref="C1:H1">
      <formula1>0</formula1>
      <formula2>0</formula2>
    </dataValidation>
    <dataValidation errorStyle="information" allowBlank="1" errorTitle="podaj adres zamawiającego" error="Adres jest za długi" sqref="C5:H5">
      <formula1>0</formula1>
      <formula2>0</formula2>
    </dataValidation>
    <dataValidation errorStyle="information" type="textLength" allowBlank="1" showErrorMessage="1" errorTitle="telefon zamawiającego" error="telefon jest za długi" sqref="C4:H4">
      <formula1>0</formula1>
      <formula2>12</formula2>
    </dataValidation>
    <dataValidation errorStyle="information" type="list" allowBlank="1" showInputMessage="1" showErrorMessage="1" promptTitle="PODAJ KROTNOŚĆ" prompt="X 1,25m" errorTitle="BŁĄD!" error="1,2,3" sqref="G8">
      <formula1>"1,2,3"</formula1>
      <formula2>0</formula2>
    </dataValidation>
    <dataValidation errorStyle="information" type="list" allowBlank="1" showInputMessage="1" showErrorMessage="1" promptTitle="ILOŚĆ SEGMENTÓW" prompt="o długości 1,25m" errorTitle="BŁĄD!" error="OD 1 DO 10" sqref="G10">
      <formula1>"1,2,3,4,5,6,7,8,9,10"</formula1>
      <formula2>0</formula2>
    </dataValidation>
    <dataValidation errorStyle="information" type="list" allowBlank="1" showInputMessage="1" showErrorMessage="1" promptTitle="PODAJ GŁĘBOKOŚĆ" prompt=" 0,6m 0,8m 1,0m" errorTitle="BŁĄD!" error="0,6  0,8  1,0" sqref="G12">
      <formula1>"0,6,0,8,1,0"</formula1>
      <formula2>0</formula2>
    </dataValidation>
    <dataValidation errorStyle="information" type="list" allowBlank="1" showInputMessage="1" showErrorMessage="1" promptTitle="PODAJ LICZBĘ" prompt="PÓŁEK W SEGMENCIE" errorTitle="BŁĄD!" error="od 3 do 7" sqref="G14">
      <formula1>"3,4,5,6,7"</formula1>
      <formula2>0</formula2>
    </dataValidation>
    <dataValidation errorStyle="information" type="list" allowBlank="1" showInputMessage="1" showErrorMessage="1" promptTitle="WYBIERZ KOLOR " prompt="KONSTRUKCJI" errorTitle="WYBIERZ KOLOR" error="CZARNY, POPIELATY LUB NIEBIESKI" sqref="D6:H6">
      <formula1>"czarny,popielaty,niebieski"</formula1>
      <formula2>0</formula2>
    </dataValidation>
    <dataValidation errorStyle="information" type="list" allowBlank="1" showInputMessage="1" showErrorMessage="1" promptTitle="WYBIERZ KOLOR " prompt="KONSTRUKCJI" errorTitle="WYBIERZ KOLOR" error="CZARNY, POPIELATY,NIEBIESKI lub INNY" sqref="C6">
      <formula1>"czarny,popielaty,niebieski,inny"</formula1>
      <formula2>0</formula2>
    </dataValidation>
  </dataValidations>
  <printOptions/>
  <pageMargins left="0.7875" right="0.7298611111111111" top="1.3770833333333332" bottom="0.9222222222222222" header="0.5902777777777778" footer="0.5118055555555555"/>
  <pageSetup horizontalDpi="300" verticalDpi="300" orientation="portrait" paperSize="9"/>
  <headerFooter alignWithMargins="0">
    <oddHeader xml:space="preserve">&amp;L&amp;"Tahoma,Normalny"&amp;14  ZAKŁAD PRODUKCYJNY
  Z.CIESIELSKI&amp;C&amp;"Tahoma,Normalny"&amp;20&amp;U           ZAMÓWIENIE&amp;R&amp;"Tahoma,Normalny"&amp;12&amp;D           </oddHeader>
    <oddFooter>&amp;L&amp;"Arial,Kursywa"by AWIZ&amp;C&amp;F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 jak</cp:lastModifiedBy>
  <cp:lastPrinted>2009-10-21T14:09:57Z</cp:lastPrinted>
  <dcterms:created xsi:type="dcterms:W3CDTF">2009-09-17T18:31:07Z</dcterms:created>
  <dcterms:modified xsi:type="dcterms:W3CDTF">2013-04-30T09:27:51Z</dcterms:modified>
  <cp:category/>
  <cp:version/>
  <cp:contentType/>
  <cp:contentStatus/>
  <cp:revision>8</cp:revision>
</cp:coreProperties>
</file>